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80" yWindow="-20" windowWidth="24800" windowHeight="200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O14" i="1"/>
  <c r="AH14"/>
  <c r="AA14"/>
  <c r="T14"/>
  <c r="M14"/>
  <c r="AP6"/>
  <c r="AQ6"/>
  <c r="AR6"/>
  <c r="AS6"/>
  <c r="AT6"/>
  <c r="AM17"/>
  <c r="L15"/>
  <c r="L16"/>
  <c r="M15"/>
  <c r="M16"/>
  <c r="N14"/>
  <c r="N15"/>
  <c r="N16"/>
  <c r="O14"/>
  <c r="O15"/>
  <c r="O16"/>
  <c r="P14"/>
  <c r="P15"/>
  <c r="P16"/>
  <c r="Q14"/>
  <c r="Q15"/>
  <c r="Q16"/>
  <c r="R14"/>
  <c r="R15"/>
  <c r="R16"/>
  <c r="R17"/>
  <c r="S15"/>
  <c r="S16"/>
  <c r="T15"/>
  <c r="T16"/>
  <c r="U14"/>
  <c r="U15"/>
  <c r="U16"/>
  <c r="V14"/>
  <c r="V15"/>
  <c r="V16"/>
  <c r="W14"/>
  <c r="W15"/>
  <c r="W16"/>
  <c r="X14"/>
  <c r="X15"/>
  <c r="X16"/>
  <c r="Y14"/>
  <c r="Y15"/>
  <c r="Y16"/>
  <c r="Z15"/>
  <c r="Z16"/>
  <c r="AA15"/>
  <c r="AA16"/>
  <c r="AB14"/>
  <c r="AB15"/>
  <c r="AB16"/>
  <c r="AC14"/>
  <c r="AC15"/>
  <c r="AC16"/>
  <c r="AD14"/>
  <c r="AD15"/>
  <c r="AD16"/>
  <c r="AE14"/>
  <c r="AE15"/>
  <c r="AE16"/>
  <c r="AF14"/>
  <c r="AF15"/>
  <c r="AF16"/>
  <c r="AF17"/>
  <c r="AG15"/>
  <c r="AG16"/>
  <c r="AH15"/>
  <c r="AH16"/>
  <c r="AI14"/>
  <c r="AI15"/>
  <c r="AI16"/>
  <c r="AJ14"/>
  <c r="AJ15"/>
  <c r="AJ16"/>
  <c r="AK14"/>
  <c r="AK15"/>
  <c r="AK16"/>
  <c r="AL14"/>
  <c r="AL15"/>
  <c r="AL16"/>
  <c r="AM14"/>
  <c r="AM15"/>
  <c r="AM16"/>
  <c r="AN15"/>
  <c r="AN16"/>
  <c r="AO15"/>
  <c r="AO16"/>
  <c r="AP14"/>
  <c r="AP15"/>
  <c r="AP16"/>
  <c r="AQ14"/>
  <c r="AQ15"/>
  <c r="AQ16"/>
  <c r="AR14"/>
  <c r="AR15"/>
  <c r="AR16"/>
  <c r="AS14"/>
  <c r="AS15"/>
  <c r="AS16"/>
  <c r="AT14"/>
  <c r="AT15"/>
  <c r="AT17"/>
  <c r="AT16"/>
  <c r="L6"/>
  <c r="Y17"/>
  <c r="I28"/>
  <c r="I29"/>
  <c r="H28"/>
  <c r="H29"/>
  <c r="G28"/>
  <c r="G29"/>
  <c r="F28"/>
  <c r="F29"/>
  <c r="E28"/>
  <c r="E29"/>
  <c r="D28"/>
  <c r="D29"/>
  <c r="C28"/>
  <c r="C29"/>
  <c r="L7"/>
  <c r="L8"/>
  <c r="L9"/>
  <c r="M6"/>
  <c r="M7"/>
  <c r="M8"/>
  <c r="M9"/>
  <c r="N6"/>
  <c r="N7"/>
  <c r="N8"/>
  <c r="N9"/>
  <c r="O6"/>
  <c r="O7"/>
  <c r="O8"/>
  <c r="O9"/>
  <c r="P6"/>
  <c r="P7"/>
  <c r="P8"/>
  <c r="P9"/>
  <c r="Q6"/>
  <c r="Q7"/>
  <c r="Q8"/>
  <c r="Q9"/>
  <c r="R6"/>
  <c r="R7"/>
  <c r="R8"/>
  <c r="R9"/>
  <c r="S6"/>
  <c r="S7"/>
  <c r="S8"/>
  <c r="S9"/>
  <c r="T6"/>
  <c r="T7"/>
  <c r="T8"/>
  <c r="T9"/>
  <c r="U6"/>
  <c r="U7"/>
  <c r="U8"/>
  <c r="U9"/>
  <c r="V6"/>
  <c r="V7"/>
  <c r="V8"/>
  <c r="V9"/>
  <c r="W6"/>
  <c r="W7"/>
  <c r="W8"/>
  <c r="W9"/>
  <c r="X6"/>
  <c r="X7"/>
  <c r="X8"/>
  <c r="X9"/>
  <c r="Y6"/>
  <c r="Y7"/>
  <c r="Y8"/>
  <c r="Y9"/>
  <c r="Z6"/>
  <c r="Z7"/>
  <c r="Z8"/>
  <c r="Z9"/>
  <c r="AA6"/>
  <c r="AA7"/>
  <c r="AA8"/>
  <c r="AA9"/>
  <c r="AB6"/>
  <c r="AB7"/>
  <c r="AB8"/>
  <c r="AB9"/>
  <c r="AC6"/>
  <c r="AC7"/>
  <c r="AC8"/>
  <c r="AC9"/>
  <c r="AD6"/>
  <c r="AD7"/>
  <c r="AD8"/>
  <c r="AD9"/>
  <c r="AE6"/>
  <c r="AE7"/>
  <c r="AE8"/>
  <c r="AE9"/>
  <c r="AF6"/>
  <c r="AF7"/>
  <c r="AF8"/>
  <c r="AF9"/>
  <c r="AG6"/>
  <c r="AG7"/>
  <c r="AG8"/>
  <c r="AG9"/>
  <c r="AH6"/>
  <c r="AH7"/>
  <c r="AH8"/>
  <c r="AH9"/>
  <c r="AI6"/>
  <c r="AI7"/>
  <c r="AI8"/>
  <c r="AI9"/>
  <c r="AJ6"/>
  <c r="AJ7"/>
  <c r="AJ8"/>
  <c r="AJ9"/>
  <c r="AK6"/>
  <c r="AK7"/>
  <c r="AK8"/>
  <c r="AK9"/>
  <c r="AL6"/>
  <c r="AL7"/>
  <c r="AL8"/>
  <c r="AL9"/>
  <c r="AM6"/>
  <c r="AM7"/>
  <c r="AM8"/>
  <c r="AM9"/>
  <c r="AN6"/>
  <c r="AN7"/>
  <c r="AN8"/>
  <c r="AN9"/>
  <c r="AO6"/>
  <c r="AO7"/>
  <c r="AO8"/>
  <c r="AO9"/>
  <c r="AP7"/>
  <c r="AP8"/>
  <c r="AP9"/>
  <c r="AQ7"/>
  <c r="AQ8"/>
  <c r="AQ9"/>
  <c r="AR7"/>
  <c r="AR8"/>
  <c r="AR9"/>
  <c r="AS7"/>
  <c r="AS8"/>
  <c r="AS9"/>
  <c r="AT7"/>
  <c r="AT8"/>
  <c r="AT9"/>
  <c r="I25"/>
  <c r="I26"/>
  <c r="H25"/>
  <c r="H26"/>
  <c r="G25"/>
  <c r="G26"/>
  <c r="F25"/>
  <c r="F26"/>
  <c r="E25"/>
  <c r="E26"/>
  <c r="D25"/>
  <c r="D26"/>
  <c r="C25"/>
  <c r="C26"/>
</calcChain>
</file>

<file path=xl/sharedStrings.xml><?xml version="1.0" encoding="utf-8"?>
<sst xmlns="http://schemas.openxmlformats.org/spreadsheetml/2006/main" count="116" uniqueCount="77">
  <si>
    <t>Starting A Company</t>
    <phoneticPr fontId="4" type="noConversion"/>
  </si>
  <si>
    <t>ASSUMPTIONS</t>
    <phoneticPr fontId="4" type="noConversion"/>
  </si>
  <si>
    <t>Annualzed Return</t>
    <phoneticPr fontId="4" type="noConversion"/>
  </si>
  <si>
    <t>Exit</t>
    <phoneticPr fontId="4" type="noConversion"/>
  </si>
  <si>
    <t>Year 5</t>
    <phoneticPr fontId="4" type="noConversion"/>
  </si>
  <si>
    <t>Year 10</t>
    <phoneticPr fontId="4" type="noConversion"/>
  </si>
  <si>
    <t>Year 15</t>
    <phoneticPr fontId="4" type="noConversion"/>
  </si>
  <si>
    <t>Year 20</t>
    <phoneticPr fontId="4" type="noConversion"/>
  </si>
  <si>
    <t>Year 25</t>
    <phoneticPr fontId="4" type="noConversion"/>
  </si>
  <si>
    <t>Year 30</t>
    <phoneticPr fontId="4" type="noConversion"/>
  </si>
  <si>
    <t>Year 35</t>
    <phoneticPr fontId="4" type="noConversion"/>
  </si>
  <si>
    <t>Matching</t>
    <phoneticPr fontId="4" type="noConversion"/>
  </si>
  <si>
    <t>Savings Per Hour</t>
    <phoneticPr fontId="4" type="noConversion"/>
  </si>
  <si>
    <t>Exit Value</t>
    <phoneticPr fontId="4" type="noConversion"/>
  </si>
  <si>
    <t>Hours Worked / Week</t>
    <phoneticPr fontId="4" type="noConversion"/>
  </si>
  <si>
    <t>Getting A Job</t>
    <phoneticPr fontId="4" type="noConversion"/>
  </si>
  <si>
    <t>Year 1</t>
    <phoneticPr fontId="4" type="noConversion"/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</si>
  <si>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</si>
  <si>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</si>
  <si>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</si>
  <si>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</si>
  <si>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</si>
  <si>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</si>
  <si>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</si>
  <si>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</si>
  <si>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</si>
  <si>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</si>
  <si>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</si>
  <si>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</si>
  <si>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</si>
  <si>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</si>
  <si>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</si>
  <si>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</si>
  <si>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</si>
  <si>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</si>
  <si>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</si>
  <si>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</si>
  <si>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</si>
  <si>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</si>
  <si>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</si>
  <si>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</si>
  <si>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</si>
  <si>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</si>
  <si>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</si>
  <si>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</si>
  <si>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</si>
  <si>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Company 1</t>
    <phoneticPr fontId="4" type="noConversion"/>
  </si>
  <si>
    <t>Year 31</t>
  </si>
  <si>
    <t>Year 32</t>
  </si>
  <si>
    <t>Year 33</t>
  </si>
  <si>
    <t>Year 34</t>
  </si>
  <si>
    <t>Year 35</t>
  </si>
  <si>
    <t>Company 2</t>
    <phoneticPr fontId="4" type="noConversion"/>
  </si>
  <si>
    <t>Company 3</t>
    <phoneticPr fontId="4" type="noConversion"/>
  </si>
  <si>
    <t>Company 4</t>
    <phoneticPr fontId="4" type="noConversion"/>
  </si>
  <si>
    <t>Company 5</t>
    <phoneticPr fontId="4" type="noConversion"/>
  </si>
  <si>
    <t>Starting Salary</t>
    <phoneticPr fontId="4" type="noConversion"/>
  </si>
  <si>
    <t>Annual Growth Rate</t>
    <phoneticPr fontId="4" type="noConversion"/>
  </si>
  <si>
    <t>Annual Salary Growth</t>
    <phoneticPr fontId="4" type="noConversion"/>
  </si>
  <si>
    <t>Company 1</t>
    <phoneticPr fontId="4" type="noConversion"/>
  </si>
  <si>
    <t>Company 2</t>
    <phoneticPr fontId="4" type="noConversion"/>
  </si>
  <si>
    <t>Company 3</t>
    <phoneticPr fontId="4" type="noConversion"/>
  </si>
  <si>
    <t>Company 4</t>
    <phoneticPr fontId="4" type="noConversion"/>
  </si>
  <si>
    <t>Company 5</t>
    <phoneticPr fontId="4" type="noConversion"/>
  </si>
  <si>
    <t>Save</t>
    <phoneticPr fontId="4" type="noConversion"/>
  </si>
  <si>
    <t>Savings</t>
    <phoneticPr fontId="4" type="noConversion"/>
  </si>
  <si>
    <t>Salary</t>
    <phoneticPr fontId="4" type="noConversion"/>
  </si>
  <si>
    <t>Cash With Return</t>
    <phoneticPr fontId="4" type="noConversion"/>
  </si>
  <si>
    <t>Cash</t>
    <phoneticPr fontId="4" type="noConversion"/>
  </si>
  <si>
    <t>Annual Income Saved</t>
    <phoneticPr fontId="4" type="noConversion"/>
  </si>
  <si>
    <t>Annual 401K Matching</t>
    <phoneticPr fontId="4" type="noConversion"/>
  </si>
  <si>
    <t>Annual ROI on Savings</t>
    <phoneticPr fontId="4" type="noConversion"/>
  </si>
  <si>
    <t>Years Per Company</t>
    <phoneticPr fontId="4" type="noConversion"/>
  </si>
  <si>
    <t>Getting A Job</t>
    <phoneticPr fontId="4" type="noConversion"/>
  </si>
  <si>
    <t>Starting A Company</t>
    <phoneticPr fontId="4" type="noConversion"/>
  </si>
  <si>
    <t>YOUR SAVINGS</t>
    <phoneticPr fontId="4" type="noConversion"/>
  </si>
  <si>
    <t>Starting Salary - Year 2</t>
    <phoneticPr fontId="4" type="noConversion"/>
  </si>
</sst>
</file>

<file path=xl/styles.xml><?xml version="1.0" encoding="utf-8"?>
<styleSheet xmlns="http://schemas.openxmlformats.org/spreadsheetml/2006/main">
  <numFmts count="1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9" formatCode="0%"/>
    <numFmt numFmtId="170" formatCode="0.0000%"/>
    <numFmt numFmtId="171" formatCode="&quot;$&quot;#,##0"/>
  </numFmts>
  <fonts count="7">
    <font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4"/>
      <name val="Verdana"/>
    </font>
    <font>
      <sz val="14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/>
    </xf>
    <xf numFmtId="165" fontId="0" fillId="2" borderId="0" xfId="0" applyNumberFormat="1" applyFill="1"/>
    <xf numFmtId="167" fontId="0" fillId="2" borderId="0" xfId="0" applyNumberFormat="1" applyFill="1"/>
    <xf numFmtId="166" fontId="0" fillId="2" borderId="0" xfId="0" applyNumberFormat="1" applyFill="1"/>
    <xf numFmtId="10" fontId="0" fillId="2" borderId="0" xfId="0" applyNumberFormat="1" applyFill="1"/>
    <xf numFmtId="170" fontId="0" fillId="2" borderId="0" xfId="0" applyNumberFormat="1" applyFill="1"/>
    <xf numFmtId="171" fontId="0" fillId="2" borderId="0" xfId="0" applyNumberFormat="1" applyFill="1"/>
    <xf numFmtId="0" fontId="1" fillId="2" borderId="0" xfId="0" applyFont="1" applyFill="1"/>
    <xf numFmtId="165" fontId="0" fillId="2" borderId="0" xfId="0" applyNumberFormat="1" applyFill="1"/>
    <xf numFmtId="0" fontId="2" fillId="2" borderId="0" xfId="0" applyFont="1" applyFill="1" applyBorder="1"/>
    <xf numFmtId="0" fontId="0" fillId="2" borderId="0" xfId="0" applyFill="1" applyBorder="1"/>
    <xf numFmtId="165" fontId="0" fillId="2" borderId="0" xfId="0" applyNumberForma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166" fontId="0" fillId="2" borderId="0" xfId="0" applyNumberFormat="1" applyFill="1" applyBorder="1"/>
    <xf numFmtId="169" fontId="0" fillId="2" borderId="0" xfId="0" applyNumberFormat="1" applyFill="1" applyBorder="1"/>
    <xf numFmtId="9" fontId="0" fillId="2" borderId="0" xfId="0" applyNumberFormat="1" applyFill="1" applyBorder="1"/>
    <xf numFmtId="0" fontId="0" fillId="2" borderId="0" xfId="0" applyFill="1" applyBorder="1" applyAlignment="1">
      <alignment horizontal="left" indent="1"/>
    </xf>
    <xf numFmtId="0" fontId="3" fillId="2" borderId="0" xfId="0" applyFont="1" applyFill="1" applyBorder="1" applyAlignment="1">
      <alignment horizontal="left" indent="1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Personal Savings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Sheet1!$B$25</c:f>
              <c:strCache>
                <c:ptCount val="1"/>
                <c:pt idx="0">
                  <c:v>Getting A Job</c:v>
                </c:pt>
              </c:strCache>
            </c:strRef>
          </c:tx>
          <c:marker>
            <c:symbol val="none"/>
          </c:marker>
          <c:cat>
            <c:strRef>
              <c:f>Sheet1!$C$24:$I$24</c:f>
              <c:strCache>
                <c:ptCount val="7"/>
                <c:pt idx="0">
                  <c:v>Year 5</c:v>
                </c:pt>
                <c:pt idx="1">
                  <c:v>Year 10</c:v>
                </c:pt>
                <c:pt idx="2">
                  <c:v>Year 15</c:v>
                </c:pt>
                <c:pt idx="3">
                  <c:v>Year 20</c:v>
                </c:pt>
                <c:pt idx="4">
                  <c:v>Year 25</c:v>
                </c:pt>
                <c:pt idx="5">
                  <c:v>Year 30</c:v>
                </c:pt>
                <c:pt idx="6">
                  <c:v>Year 35</c:v>
                </c:pt>
              </c:strCache>
            </c:strRef>
          </c:cat>
          <c:val>
            <c:numRef>
              <c:f>Sheet1!$C$25:$I$25</c:f>
              <c:numCache>
                <c:formatCode>_(\$* #,##0_);_(\$* \(#,##0\);_(\$* "-"_);_(@_)</c:formatCode>
                <c:ptCount val="7"/>
                <c:pt idx="0">
                  <c:v>45165.113244</c:v>
                </c:pt>
                <c:pt idx="1">
                  <c:v>120882.2195166427</c:v>
                </c:pt>
                <c:pt idx="2">
                  <c:v>242651.5170513437</c:v>
                </c:pt>
                <c:pt idx="3">
                  <c:v>432963.2887487343</c:v>
                </c:pt>
                <c:pt idx="4">
                  <c:v>724253.1839567134</c:v>
                </c:pt>
                <c:pt idx="5">
                  <c:v>1.16305696251493E6</c:v>
                </c:pt>
                <c:pt idx="6">
                  <c:v>1.81583800468379E6</c:v>
                </c:pt>
              </c:numCache>
            </c:numRef>
          </c:val>
        </c:ser>
        <c:ser>
          <c:idx val="1"/>
          <c:order val="1"/>
          <c:tx>
            <c:strRef>
              <c:f>Sheet1!$B$28</c:f>
              <c:strCache>
                <c:ptCount val="1"/>
                <c:pt idx="0">
                  <c:v>Starting A Company</c:v>
                </c:pt>
              </c:strCache>
            </c:strRef>
          </c:tx>
          <c:marker>
            <c:symbol val="none"/>
          </c:marker>
          <c:cat>
            <c:strRef>
              <c:f>Sheet1!$C$24:$I$24</c:f>
              <c:strCache>
                <c:ptCount val="7"/>
                <c:pt idx="0">
                  <c:v>Year 5</c:v>
                </c:pt>
                <c:pt idx="1">
                  <c:v>Year 10</c:v>
                </c:pt>
                <c:pt idx="2">
                  <c:v>Year 15</c:v>
                </c:pt>
                <c:pt idx="3">
                  <c:v>Year 20</c:v>
                </c:pt>
                <c:pt idx="4">
                  <c:v>Year 25</c:v>
                </c:pt>
                <c:pt idx="5">
                  <c:v>Year 30</c:v>
                </c:pt>
                <c:pt idx="6">
                  <c:v>Year 35</c:v>
                </c:pt>
              </c:strCache>
            </c:strRef>
          </c:cat>
          <c:val>
            <c:numRef>
              <c:f>Sheet1!$C$28:$I$28</c:f>
              <c:numCache>
                <c:formatCode>_(\$* #,##0_);_(\$* \(#,##0\);_(\$* "-"_);_(@_)</c:formatCode>
                <c:ptCount val="7"/>
                <c:pt idx="0">
                  <c:v>11838.932028</c:v>
                </c:pt>
                <c:pt idx="1">
                  <c:v>34535.6688380562</c:v>
                </c:pt>
                <c:pt idx="2">
                  <c:v>72360.8236071101</c:v>
                </c:pt>
                <c:pt idx="3">
                  <c:v>125375.8852269966</c:v>
                </c:pt>
                <c:pt idx="4">
                  <c:v>196119.1839074165</c:v>
                </c:pt>
                <c:pt idx="5">
                  <c:v>300678.4882151714</c:v>
                </c:pt>
                <c:pt idx="6">
                  <c:v>457078.8057281827</c:v>
                </c:pt>
              </c:numCache>
            </c:numRef>
          </c:val>
        </c:ser>
        <c:marker val="1"/>
        <c:axId val="585821016"/>
        <c:axId val="585525336"/>
      </c:lineChart>
      <c:catAx>
        <c:axId val="585821016"/>
        <c:scaling>
          <c:orientation val="minMax"/>
        </c:scaling>
        <c:axPos val="b"/>
        <c:tickLblPos val="nextTo"/>
        <c:crossAx val="585525336"/>
        <c:crosses val="autoZero"/>
        <c:auto val="1"/>
        <c:lblAlgn val="ctr"/>
        <c:lblOffset val="100"/>
      </c:catAx>
      <c:valAx>
        <c:axId val="585525336"/>
        <c:scaling>
          <c:orientation val="minMax"/>
        </c:scaling>
        <c:axPos val="l"/>
        <c:majorGridlines/>
        <c:numFmt formatCode="_(\$* #,##0_);_(\$* \(#,##0\);_(\$* &quot;-&quot;_);_(@_)" sourceLinked="1"/>
        <c:tickLblPos val="nextTo"/>
        <c:crossAx val="585821016"/>
        <c:crosses val="autoZero"/>
        <c:crossBetween val="between"/>
        <c:majorUnit val="500000.0"/>
      </c:valAx>
    </c:plotArea>
    <c:legend>
      <c:legendPos val="t"/>
      <c:layout/>
    </c:legend>
    <c:plotVisOnly val="1"/>
  </c:chart>
  <c:txPr>
    <a:bodyPr/>
    <a:lstStyle/>
    <a:p>
      <a:pPr>
        <a:defRPr sz="1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31</xdr:row>
      <xdr:rowOff>38100</xdr:rowOff>
    </xdr:from>
    <xdr:to>
      <xdr:col>8</xdr:col>
      <xdr:colOff>1003300</xdr:colOff>
      <xdr:row>56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4:AU42"/>
  <sheetViews>
    <sheetView tabSelected="1" zoomScale="125" workbookViewId="0">
      <selection activeCell="K42" sqref="K42"/>
    </sheetView>
  </sheetViews>
  <sheetFormatPr baseColWidth="10" defaultRowHeight="13"/>
  <cols>
    <col min="1" max="1" width="3" style="2" customWidth="1"/>
    <col min="2" max="2" width="22.7109375" style="2" bestFit="1" customWidth="1"/>
    <col min="3" max="3" width="10" style="2" bestFit="1" customWidth="1"/>
    <col min="4" max="4" width="10.140625" style="2" bestFit="1" customWidth="1"/>
    <col min="5" max="7" width="10.7109375" style="2" bestFit="1" customWidth="1"/>
    <col min="8" max="8" width="10.7109375" style="2"/>
    <col min="9" max="9" width="11.7109375" style="2" bestFit="1" customWidth="1"/>
    <col min="10" max="10" width="10.7109375" style="2"/>
    <col min="11" max="11" width="13.7109375" style="2" bestFit="1" customWidth="1"/>
    <col min="12" max="12" width="11.28515625" style="2" bestFit="1" customWidth="1"/>
    <col min="13" max="24" width="10.7109375" style="2"/>
    <col min="25" max="25" width="12.140625" style="2" bestFit="1" customWidth="1"/>
    <col min="26" max="45" width="10.7109375" style="2"/>
    <col min="46" max="46" width="11.7109375" style="2" bestFit="1" customWidth="1"/>
    <col min="47" max="16384" width="10.7109375" style="2"/>
  </cols>
  <sheetData>
    <row r="4" spans="2:47" ht="18">
      <c r="B4" s="22" t="s">
        <v>1</v>
      </c>
      <c r="C4" s="23"/>
      <c r="D4" s="23"/>
      <c r="E4" s="23"/>
      <c r="F4" s="23"/>
      <c r="G4" s="23"/>
      <c r="H4" s="23"/>
    </row>
    <row r="5" spans="2:47">
      <c r="B5" s="16" t="s">
        <v>15</v>
      </c>
      <c r="C5" s="12"/>
      <c r="D5" s="12"/>
      <c r="E5" s="12"/>
      <c r="F5" s="13"/>
      <c r="G5" s="13"/>
      <c r="H5" s="13"/>
      <c r="L5" s="2" t="s">
        <v>16</v>
      </c>
      <c r="M5" s="2" t="s">
        <v>17</v>
      </c>
      <c r="N5" s="2" t="s">
        <v>18</v>
      </c>
      <c r="O5" s="2" t="s">
        <v>19</v>
      </c>
      <c r="P5" s="2" t="s">
        <v>20</v>
      </c>
      <c r="Q5" s="2" t="s">
        <v>21</v>
      </c>
      <c r="R5" s="2" t="s">
        <v>22</v>
      </c>
      <c r="S5" s="2" t="s">
        <v>23</v>
      </c>
      <c r="T5" s="2" t="s">
        <v>24</v>
      </c>
      <c r="U5" s="2" t="s">
        <v>25</v>
      </c>
      <c r="V5" s="2" t="s">
        <v>26</v>
      </c>
      <c r="W5" s="2" t="s">
        <v>27</v>
      </c>
      <c r="X5" s="2" t="s">
        <v>28</v>
      </c>
      <c r="Y5" s="2" t="s">
        <v>29</v>
      </c>
      <c r="Z5" s="2" t="s">
        <v>30</v>
      </c>
      <c r="AA5" s="2" t="s">
        <v>31</v>
      </c>
      <c r="AB5" s="2" t="s">
        <v>32</v>
      </c>
      <c r="AC5" s="2" t="s">
        <v>33</v>
      </c>
      <c r="AD5" s="2" t="s">
        <v>34</v>
      </c>
      <c r="AE5" s="2" t="s">
        <v>35</v>
      </c>
      <c r="AF5" s="2" t="s">
        <v>36</v>
      </c>
      <c r="AG5" s="2" t="s">
        <v>37</v>
      </c>
      <c r="AH5" s="2" t="s">
        <v>38</v>
      </c>
      <c r="AI5" s="2" t="s">
        <v>39</v>
      </c>
      <c r="AJ5" s="2" t="s">
        <v>40</v>
      </c>
      <c r="AK5" s="2" t="s">
        <v>41</v>
      </c>
      <c r="AL5" s="2" t="s">
        <v>42</v>
      </c>
      <c r="AM5" s="2" t="s">
        <v>43</v>
      </c>
      <c r="AN5" s="2" t="s">
        <v>44</v>
      </c>
      <c r="AO5" s="2" t="s">
        <v>45</v>
      </c>
      <c r="AP5" s="2" t="s">
        <v>47</v>
      </c>
      <c r="AQ5" s="2" t="s">
        <v>48</v>
      </c>
      <c r="AR5" s="2" t="s">
        <v>49</v>
      </c>
      <c r="AS5" s="2" t="s">
        <v>50</v>
      </c>
      <c r="AT5" s="2" t="s">
        <v>51</v>
      </c>
    </row>
    <row r="6" spans="2:47" s="4" customFormat="1">
      <c r="B6" s="20" t="s">
        <v>56</v>
      </c>
      <c r="C6" s="14">
        <v>75000</v>
      </c>
      <c r="D6" s="14"/>
      <c r="E6" s="14"/>
      <c r="F6" s="14"/>
      <c r="G6" s="14"/>
      <c r="H6" s="14"/>
      <c r="K6" s="2" t="s">
        <v>66</v>
      </c>
      <c r="L6" s="4">
        <f>C6</f>
        <v>75000</v>
      </c>
      <c r="M6" s="4">
        <f t="shared" ref="M6:AE6" si="0">L6*(1+$C$7)</f>
        <v>79500</v>
      </c>
      <c r="N6" s="4">
        <f t="shared" si="0"/>
        <v>84270</v>
      </c>
      <c r="O6" s="4">
        <f t="shared" si="0"/>
        <v>89326.200000000012</v>
      </c>
      <c r="P6" s="4">
        <f t="shared" si="0"/>
        <v>94685.772000000012</v>
      </c>
      <c r="Q6" s="4">
        <f t="shared" si="0"/>
        <v>100366.91832000001</v>
      </c>
      <c r="R6" s="4">
        <f t="shared" si="0"/>
        <v>106388.93341920002</v>
      </c>
      <c r="S6" s="4">
        <f t="shared" si="0"/>
        <v>112772.26942435204</v>
      </c>
      <c r="T6" s="4">
        <f t="shared" si="0"/>
        <v>119538.60558981316</v>
      </c>
      <c r="U6" s="4">
        <f t="shared" si="0"/>
        <v>126710.92192520195</v>
      </c>
      <c r="V6" s="4">
        <f t="shared" si="0"/>
        <v>134313.57724071408</v>
      </c>
      <c r="W6" s="4">
        <f t="shared" si="0"/>
        <v>142372.39187515693</v>
      </c>
      <c r="X6" s="4">
        <f t="shared" si="0"/>
        <v>150914.73538766635</v>
      </c>
      <c r="Y6" s="4">
        <f t="shared" si="0"/>
        <v>159969.61951092634</v>
      </c>
      <c r="Z6" s="4">
        <f t="shared" si="0"/>
        <v>169567.79668158194</v>
      </c>
      <c r="AA6" s="4">
        <f t="shared" si="0"/>
        <v>179741.86448247687</v>
      </c>
      <c r="AB6" s="4">
        <f t="shared" si="0"/>
        <v>190526.37635142548</v>
      </c>
      <c r="AC6" s="4">
        <f t="shared" si="0"/>
        <v>201957.95893251101</v>
      </c>
      <c r="AD6" s="4">
        <f t="shared" si="0"/>
        <v>214075.43646846167</v>
      </c>
      <c r="AE6" s="4">
        <f t="shared" si="0"/>
        <v>226919.96265656938</v>
      </c>
      <c r="AF6" s="4">
        <f t="shared" ref="AF6:AT6" si="1">AE6*(1+$C$7)</f>
        <v>240535.16041596356</v>
      </c>
      <c r="AG6" s="4">
        <f t="shared" si="1"/>
        <v>254967.2700409214</v>
      </c>
      <c r="AH6" s="4">
        <f t="shared" si="1"/>
        <v>270265.30624337669</v>
      </c>
      <c r="AI6" s="4">
        <f t="shared" si="1"/>
        <v>286481.22461797931</v>
      </c>
      <c r="AJ6" s="4">
        <f t="shared" si="1"/>
        <v>303670.09809505811</v>
      </c>
      <c r="AK6" s="4">
        <f t="shared" si="1"/>
        <v>321890.30398076162</v>
      </c>
      <c r="AL6" s="4">
        <f t="shared" si="1"/>
        <v>341203.72221960733</v>
      </c>
      <c r="AM6" s="4">
        <f t="shared" si="1"/>
        <v>361675.94555278379</v>
      </c>
      <c r="AN6" s="4">
        <f t="shared" si="1"/>
        <v>383376.50228595082</v>
      </c>
      <c r="AO6" s="4">
        <f t="shared" si="1"/>
        <v>406379.09242310788</v>
      </c>
      <c r="AP6" s="4">
        <f t="shared" si="1"/>
        <v>430761.83796849439</v>
      </c>
      <c r="AQ6" s="4">
        <f t="shared" si="1"/>
        <v>456607.5482466041</v>
      </c>
      <c r="AR6" s="4">
        <f t="shared" si="1"/>
        <v>484004.00114140037</v>
      </c>
      <c r="AS6" s="4">
        <f t="shared" si="1"/>
        <v>513044.24120988441</v>
      </c>
      <c r="AT6" s="4">
        <f t="shared" si="1"/>
        <v>543826.89568247751</v>
      </c>
    </row>
    <row r="7" spans="2:47">
      <c r="B7" s="20" t="s">
        <v>58</v>
      </c>
      <c r="C7" s="19">
        <v>0.06</v>
      </c>
      <c r="D7" s="13"/>
      <c r="E7" s="13"/>
      <c r="F7" s="13"/>
      <c r="G7" s="13"/>
      <c r="H7" s="13"/>
      <c r="K7" s="2" t="s">
        <v>65</v>
      </c>
      <c r="L7" s="4">
        <f>L6*$C$8</f>
        <v>4500</v>
      </c>
      <c r="M7" s="4">
        <f t="shared" ref="M7:AT7" si="2">L9+(M6*$C$8)</f>
        <v>11925</v>
      </c>
      <c r="N7" s="4">
        <f t="shared" si="2"/>
        <v>20224.8</v>
      </c>
      <c r="O7" s="4">
        <f t="shared" si="2"/>
        <v>29477.646000000001</v>
      </c>
      <c r="P7" s="4">
        <f t="shared" si="2"/>
        <v>39768.024239999999</v>
      </c>
      <c r="Q7" s="4">
        <f t="shared" si="2"/>
        <v>51187.128343199998</v>
      </c>
      <c r="R7" s="4">
        <f t="shared" si="2"/>
        <v>63833.360051520001</v>
      </c>
      <c r="S7" s="4">
        <f t="shared" si="2"/>
        <v>77812.865902802892</v>
      </c>
      <c r="T7" s="4">
        <f t="shared" si="2"/>
        <v>93240.112360054263</v>
      </c>
      <c r="U7" s="4">
        <f t="shared" si="2"/>
        <v>110238.50207492569</v>
      </c>
      <c r="V7" s="4">
        <f t="shared" si="2"/>
        <v>128941.03415108551</v>
      </c>
      <c r="W7" s="4">
        <f t="shared" si="2"/>
        <v>149491.01146891477</v>
      </c>
      <c r="X7" s="4">
        <f t="shared" si="2"/>
        <v>172042.79834193963</v>
      </c>
      <c r="Y7" s="4">
        <f t="shared" si="2"/>
        <v>196762.63199843938</v>
      </c>
      <c r="Z7" s="4">
        <f t="shared" si="2"/>
        <v>223829.49161968811</v>
      </c>
      <c r="AA7" s="4">
        <f t="shared" si="2"/>
        <v>253436.02892029233</v>
      </c>
      <c r="AB7" s="4">
        <f t="shared" si="2"/>
        <v>285789.56452713814</v>
      </c>
      <c r="AC7" s="4">
        <f t="shared" si="2"/>
        <v>321113.15470269241</v>
      </c>
      <c r="AD7" s="4">
        <f t="shared" si="2"/>
        <v>359646.73326701554</v>
      </c>
      <c r="AE7" s="4">
        <f t="shared" si="2"/>
        <v>401648.33390212775</v>
      </c>
      <c r="AF7" s="4">
        <f t="shared" si="2"/>
        <v>447395.39837369218</v>
      </c>
      <c r="AG7" s="4">
        <f t="shared" si="2"/>
        <v>497186.17657979665</v>
      </c>
      <c r="AH7" s="4">
        <f t="shared" si="2"/>
        <v>551341.22473648831</v>
      </c>
      <c r="AI7" s="4">
        <f t="shared" si="2"/>
        <v>610205.00843629579</v>
      </c>
      <c r="AJ7" s="4">
        <f t="shared" si="2"/>
        <v>674147.61777102877</v>
      </c>
      <c r="AK7" s="4">
        <f t="shared" si="2"/>
        <v>743566.60219555907</v>
      </c>
      <c r="AL7" s="4">
        <f t="shared" si="2"/>
        <v>818888.93332705728</v>
      </c>
      <c r="AM7" s="4">
        <f t="shared" si="2"/>
        <v>900573.10442643135</v>
      </c>
      <c r="AN7" s="4">
        <f t="shared" si="2"/>
        <v>989111.37589775282</v>
      </c>
      <c r="AO7" s="4">
        <f t="shared" si="2"/>
        <v>1085032.1767696978</v>
      </c>
      <c r="AP7" s="4">
        <f t="shared" si="2"/>
        <v>1188902.6727930442</v>
      </c>
      <c r="AQ7" s="4">
        <f t="shared" si="2"/>
        <v>1301331.5125028212</v>
      </c>
      <c r="AR7" s="4">
        <f t="shared" si="2"/>
        <v>1422971.7633557166</v>
      </c>
      <c r="AS7" s="4">
        <f t="shared" si="2"/>
        <v>1554524.0508659491</v>
      </c>
      <c r="AT7" s="4">
        <f t="shared" si="2"/>
        <v>1696739.9145293294</v>
      </c>
    </row>
    <row r="8" spans="2:47">
      <c r="B8" s="20" t="s">
        <v>69</v>
      </c>
      <c r="C8" s="18">
        <v>0.06</v>
      </c>
      <c r="D8" s="13"/>
      <c r="E8" s="13"/>
      <c r="F8" s="13"/>
      <c r="G8" s="13"/>
      <c r="H8" s="13"/>
      <c r="K8" s="2" t="s">
        <v>11</v>
      </c>
      <c r="L8" s="4">
        <f>L6*$C$9</f>
        <v>2250</v>
      </c>
      <c r="M8" s="4">
        <f t="shared" ref="M8:AT8" si="3">M6*$C$9</f>
        <v>2385</v>
      </c>
      <c r="N8" s="4">
        <f t="shared" si="3"/>
        <v>2528.1</v>
      </c>
      <c r="O8" s="4">
        <f t="shared" si="3"/>
        <v>2679.7860000000001</v>
      </c>
      <c r="P8" s="4">
        <f t="shared" si="3"/>
        <v>2840.5731600000004</v>
      </c>
      <c r="Q8" s="4">
        <f t="shared" si="3"/>
        <v>3011.0075496000004</v>
      </c>
      <c r="R8" s="4">
        <f t="shared" si="3"/>
        <v>3191.6680025760006</v>
      </c>
      <c r="S8" s="4">
        <f t="shared" si="3"/>
        <v>3383.1680827305609</v>
      </c>
      <c r="T8" s="4">
        <f t="shared" si="3"/>
        <v>3586.1581676943947</v>
      </c>
      <c r="U8" s="4">
        <f t="shared" si="3"/>
        <v>3801.3276577560587</v>
      </c>
      <c r="V8" s="4">
        <f t="shared" si="3"/>
        <v>4029.4073172214221</v>
      </c>
      <c r="W8" s="4">
        <f t="shared" si="3"/>
        <v>4271.1717562547074</v>
      </c>
      <c r="X8" s="4">
        <f t="shared" si="3"/>
        <v>4527.4420616299903</v>
      </c>
      <c r="Y8" s="4">
        <f t="shared" si="3"/>
        <v>4799.0885853277896</v>
      </c>
      <c r="Z8" s="4">
        <f t="shared" si="3"/>
        <v>5087.0339004474581</v>
      </c>
      <c r="AA8" s="4">
        <f t="shared" si="3"/>
        <v>5392.2559344743058</v>
      </c>
      <c r="AB8" s="4">
        <f t="shared" si="3"/>
        <v>5715.7912905427638</v>
      </c>
      <c r="AC8" s="4">
        <f t="shared" si="3"/>
        <v>6058.7387679753301</v>
      </c>
      <c r="AD8" s="4">
        <f t="shared" si="3"/>
        <v>6422.2630940538502</v>
      </c>
      <c r="AE8" s="4">
        <f t="shared" si="3"/>
        <v>6807.5988796970814</v>
      </c>
      <c r="AF8" s="4">
        <f t="shared" si="3"/>
        <v>7216.0548124789066</v>
      </c>
      <c r="AG8" s="4">
        <f t="shared" si="3"/>
        <v>7649.0181012276416</v>
      </c>
      <c r="AH8" s="4">
        <f t="shared" si="3"/>
        <v>8107.9591873013005</v>
      </c>
      <c r="AI8" s="4">
        <f t="shared" si="3"/>
        <v>8594.4367385393798</v>
      </c>
      <c r="AJ8" s="4">
        <f t="shared" si="3"/>
        <v>9110.1029428517431</v>
      </c>
      <c r="AK8" s="4">
        <f t="shared" si="3"/>
        <v>9656.7091194228487</v>
      </c>
      <c r="AL8" s="4">
        <f t="shared" si="3"/>
        <v>10236.11166658822</v>
      </c>
      <c r="AM8" s="4">
        <f t="shared" si="3"/>
        <v>10850.278366583512</v>
      </c>
      <c r="AN8" s="4">
        <f t="shared" si="3"/>
        <v>11501.295068578524</v>
      </c>
      <c r="AO8" s="4">
        <f t="shared" si="3"/>
        <v>12191.372772693236</v>
      </c>
      <c r="AP8" s="4">
        <f t="shared" si="3"/>
        <v>12922.855139054831</v>
      </c>
      <c r="AQ8" s="4">
        <f t="shared" si="3"/>
        <v>13698.226447398123</v>
      </c>
      <c r="AR8" s="4">
        <f t="shared" si="3"/>
        <v>14520.120034242011</v>
      </c>
      <c r="AS8" s="4">
        <f t="shared" si="3"/>
        <v>15391.327236296531</v>
      </c>
      <c r="AT8" s="4">
        <f t="shared" si="3"/>
        <v>16314.806870474325</v>
      </c>
      <c r="AU8" s="5"/>
    </row>
    <row r="9" spans="2:47">
      <c r="B9" s="20" t="s">
        <v>70</v>
      </c>
      <c r="C9" s="19">
        <v>0.03</v>
      </c>
      <c r="D9" s="13"/>
      <c r="E9" s="13"/>
      <c r="F9" s="13"/>
      <c r="G9" s="13"/>
      <c r="H9" s="13"/>
      <c r="K9" s="2" t="s">
        <v>68</v>
      </c>
      <c r="L9" s="4">
        <f>(L7+L8)*(1+C10)</f>
        <v>7155</v>
      </c>
      <c r="M9" s="4">
        <f>(M7+M8)*(1+$C$10)</f>
        <v>15168.6</v>
      </c>
      <c r="N9" s="4">
        <f t="shared" ref="N9:AT9" si="4">(N7+N8)*(1+$C$10)</f>
        <v>24118.074000000001</v>
      </c>
      <c r="O9" s="4">
        <f t="shared" si="4"/>
        <v>34086.877919999999</v>
      </c>
      <c r="P9" s="4">
        <f t="shared" si="4"/>
        <v>45165.113244</v>
      </c>
      <c r="Q9" s="4">
        <f t="shared" si="4"/>
        <v>57450.024046368002</v>
      </c>
      <c r="R9" s="4">
        <f t="shared" si="4"/>
        <v>71046.529737341771</v>
      </c>
      <c r="S9" s="4">
        <f t="shared" si="4"/>
        <v>86067.796024665469</v>
      </c>
      <c r="T9" s="4">
        <f t="shared" si="4"/>
        <v>102635.84675941357</v>
      </c>
      <c r="U9" s="4">
        <f t="shared" si="4"/>
        <v>120882.21951664267</v>
      </c>
      <c r="V9" s="4">
        <f t="shared" si="4"/>
        <v>140948.66795640535</v>
      </c>
      <c r="W9" s="4">
        <f t="shared" si="4"/>
        <v>162987.91421867965</v>
      </c>
      <c r="X9" s="4">
        <f t="shared" si="4"/>
        <v>187164.4548277838</v>
      </c>
      <c r="Y9" s="4">
        <f t="shared" si="4"/>
        <v>213655.42381879321</v>
      </c>
      <c r="Z9" s="4">
        <f t="shared" si="4"/>
        <v>242651.51705134372</v>
      </c>
      <c r="AA9" s="4">
        <f t="shared" si="4"/>
        <v>274357.98194605263</v>
      </c>
      <c r="AB9" s="4">
        <f t="shared" si="4"/>
        <v>308995.67716674175</v>
      </c>
      <c r="AC9" s="4">
        <f t="shared" si="4"/>
        <v>346802.20707890787</v>
      </c>
      <c r="AD9" s="4">
        <f t="shared" si="4"/>
        <v>388033.13614273357</v>
      </c>
      <c r="AE9" s="4">
        <f t="shared" si="4"/>
        <v>432963.28874873434</v>
      </c>
      <c r="AF9" s="4">
        <f t="shared" si="4"/>
        <v>481888.14037734136</v>
      </c>
      <c r="AG9" s="4">
        <f t="shared" si="4"/>
        <v>535125.30636188574</v>
      </c>
      <c r="AH9" s="4">
        <f t="shared" si="4"/>
        <v>593016.13495921704</v>
      </c>
      <c r="AI9" s="4">
        <f t="shared" si="4"/>
        <v>655927.41188532533</v>
      </c>
      <c r="AJ9" s="4">
        <f t="shared" si="4"/>
        <v>724253.18395671342</v>
      </c>
      <c r="AK9" s="4">
        <f t="shared" si="4"/>
        <v>798416.70999388082</v>
      </c>
      <c r="AL9" s="4">
        <f t="shared" si="4"/>
        <v>878872.54769326432</v>
      </c>
      <c r="AM9" s="4">
        <f t="shared" si="4"/>
        <v>966108.78576059581</v>
      </c>
      <c r="AN9" s="4">
        <f t="shared" si="4"/>
        <v>1060649.4312243112</v>
      </c>
      <c r="AO9" s="4">
        <f t="shared" si="4"/>
        <v>1163056.9625149346</v>
      </c>
      <c r="AP9" s="4">
        <f t="shared" si="4"/>
        <v>1273935.059608025</v>
      </c>
      <c r="AQ9" s="4">
        <f t="shared" si="4"/>
        <v>1393931.5232872325</v>
      </c>
      <c r="AR9" s="4">
        <f t="shared" si="4"/>
        <v>1523741.3963933561</v>
      </c>
      <c r="AS9" s="4">
        <f t="shared" si="4"/>
        <v>1664110.3007883807</v>
      </c>
      <c r="AT9" s="4">
        <f t="shared" si="4"/>
        <v>1815838.0046837919</v>
      </c>
    </row>
    <row r="10" spans="2:47">
      <c r="B10" s="20" t="s">
        <v>71</v>
      </c>
      <c r="C10" s="18">
        <v>0.06</v>
      </c>
      <c r="D10" s="13"/>
      <c r="E10" s="13"/>
      <c r="F10" s="13"/>
      <c r="G10" s="13"/>
      <c r="H10" s="13"/>
      <c r="Q10" s="5"/>
      <c r="R10" s="5"/>
    </row>
    <row r="11" spans="2:47">
      <c r="B11" s="20" t="s">
        <v>14</v>
      </c>
      <c r="C11" s="13">
        <v>50</v>
      </c>
      <c r="D11" s="13"/>
      <c r="E11" s="13"/>
      <c r="F11" s="13"/>
      <c r="G11" s="13"/>
      <c r="H11" s="13"/>
      <c r="O11" s="5"/>
      <c r="P11" s="5"/>
    </row>
    <row r="12" spans="2:47">
      <c r="B12" s="13"/>
      <c r="C12" s="13"/>
      <c r="D12" s="13"/>
      <c r="E12" s="13"/>
      <c r="F12" s="13"/>
      <c r="G12" s="13"/>
      <c r="H12" s="16"/>
      <c r="I12" s="3"/>
      <c r="J12" s="3"/>
      <c r="K12" s="3"/>
      <c r="L12" s="2" t="s">
        <v>46</v>
      </c>
      <c r="S12" s="2" t="s">
        <v>52</v>
      </c>
      <c r="Z12" s="2" t="s">
        <v>53</v>
      </c>
      <c r="AG12" s="2" t="s">
        <v>54</v>
      </c>
      <c r="AN12" s="2" t="s">
        <v>55</v>
      </c>
    </row>
    <row r="13" spans="2:47" s="4" customFormat="1">
      <c r="B13" s="16" t="s">
        <v>0</v>
      </c>
      <c r="C13" s="15"/>
      <c r="D13" s="16" t="s">
        <v>59</v>
      </c>
      <c r="E13" s="16" t="s">
        <v>60</v>
      </c>
      <c r="F13" s="16" t="s">
        <v>61</v>
      </c>
      <c r="G13" s="16" t="s">
        <v>62</v>
      </c>
      <c r="H13" s="16" t="s">
        <v>63</v>
      </c>
      <c r="I13" s="6"/>
      <c r="J13" s="6"/>
      <c r="L13" s="2" t="s">
        <v>16</v>
      </c>
      <c r="M13" s="2" t="s">
        <v>17</v>
      </c>
      <c r="N13" s="2" t="s">
        <v>18</v>
      </c>
      <c r="O13" s="2" t="s">
        <v>19</v>
      </c>
      <c r="P13" s="2" t="s">
        <v>20</v>
      </c>
      <c r="Q13" s="2" t="s">
        <v>21</v>
      </c>
      <c r="R13" s="2" t="s">
        <v>22</v>
      </c>
      <c r="S13" s="2" t="s">
        <v>23</v>
      </c>
      <c r="T13" s="2" t="s">
        <v>24</v>
      </c>
      <c r="U13" s="2" t="s">
        <v>25</v>
      </c>
      <c r="V13" s="2" t="s">
        <v>26</v>
      </c>
      <c r="W13" s="2" t="s">
        <v>27</v>
      </c>
      <c r="X13" s="2" t="s">
        <v>28</v>
      </c>
      <c r="Y13" s="2" t="s">
        <v>29</v>
      </c>
      <c r="Z13" s="2" t="s">
        <v>30</v>
      </c>
      <c r="AA13" s="2" t="s">
        <v>31</v>
      </c>
      <c r="AB13" s="2" t="s">
        <v>32</v>
      </c>
      <c r="AC13" s="2" t="s">
        <v>33</v>
      </c>
      <c r="AD13" s="2" t="s">
        <v>34</v>
      </c>
      <c r="AE13" s="2" t="s">
        <v>35</v>
      </c>
      <c r="AF13" s="2" t="s">
        <v>36</v>
      </c>
      <c r="AG13" s="2" t="s">
        <v>37</v>
      </c>
      <c r="AH13" s="2" t="s">
        <v>38</v>
      </c>
      <c r="AI13" s="2" t="s">
        <v>39</v>
      </c>
      <c r="AJ13" s="2" t="s">
        <v>40</v>
      </c>
      <c r="AK13" s="2" t="s">
        <v>41</v>
      </c>
      <c r="AL13" s="2" t="s">
        <v>42</v>
      </c>
      <c r="AM13" s="2" t="s">
        <v>43</v>
      </c>
      <c r="AN13" s="2" t="s">
        <v>44</v>
      </c>
      <c r="AO13" s="2" t="s">
        <v>45</v>
      </c>
      <c r="AP13" s="2" t="s">
        <v>47</v>
      </c>
      <c r="AQ13" s="2" t="s">
        <v>48</v>
      </c>
      <c r="AR13" s="2" t="s">
        <v>49</v>
      </c>
      <c r="AS13" s="2" t="s">
        <v>50</v>
      </c>
      <c r="AT13" s="2" t="s">
        <v>51</v>
      </c>
    </row>
    <row r="14" spans="2:47">
      <c r="B14" s="20" t="s">
        <v>72</v>
      </c>
      <c r="C14" s="17">
        <v>0</v>
      </c>
      <c r="D14" s="17">
        <v>7</v>
      </c>
      <c r="E14" s="17">
        <v>7</v>
      </c>
      <c r="F14" s="17">
        <v>7</v>
      </c>
      <c r="G14" s="17">
        <v>7</v>
      </c>
      <c r="H14" s="17">
        <v>7</v>
      </c>
      <c r="K14" s="2" t="s">
        <v>66</v>
      </c>
      <c r="L14" s="4">
        <v>0</v>
      </c>
      <c r="M14" s="4">
        <f>D15:D15</f>
        <v>30000</v>
      </c>
      <c r="N14" s="4">
        <f>M14*(1+$D$16)</f>
        <v>37500</v>
      </c>
      <c r="O14" s="4">
        <f>N14*(1+$D$16)</f>
        <v>46875</v>
      </c>
      <c r="P14" s="4">
        <f>O14*(1+$D$16)</f>
        <v>58593.75</v>
      </c>
      <c r="Q14" s="4">
        <f>P14*(1+$D$16)</f>
        <v>73242.1875</v>
      </c>
      <c r="R14" s="4">
        <f>Q14*(1+$D$16)</f>
        <v>91552.734375</v>
      </c>
      <c r="S14" s="4">
        <v>0</v>
      </c>
      <c r="T14" s="4">
        <f>E15</f>
        <v>40000</v>
      </c>
      <c r="U14" s="4">
        <f t="shared" ref="T14:Y14" si="5">T14*(1+$E$16)</f>
        <v>50000</v>
      </c>
      <c r="V14" s="4">
        <f t="shared" si="5"/>
        <v>62500</v>
      </c>
      <c r="W14" s="4">
        <f t="shared" si="5"/>
        <v>78125</v>
      </c>
      <c r="X14" s="4">
        <f t="shared" si="5"/>
        <v>97656.25</v>
      </c>
      <c r="Y14" s="4">
        <f t="shared" si="5"/>
        <v>122070.3125</v>
      </c>
      <c r="Z14" s="4">
        <v>0</v>
      </c>
      <c r="AA14" s="4">
        <f>F15</f>
        <v>60000</v>
      </c>
      <c r="AB14" s="4">
        <f t="shared" ref="AA14:AF14" si="6">AA14*(1+$F$16)</f>
        <v>69000</v>
      </c>
      <c r="AC14" s="4">
        <f t="shared" si="6"/>
        <v>79350</v>
      </c>
      <c r="AD14" s="4">
        <f t="shared" si="6"/>
        <v>91252.5</v>
      </c>
      <c r="AE14" s="4">
        <f t="shared" si="6"/>
        <v>104940.37499999999</v>
      </c>
      <c r="AF14" s="4">
        <f t="shared" si="6"/>
        <v>120681.43124999998</v>
      </c>
      <c r="AG14" s="4">
        <v>0</v>
      </c>
      <c r="AH14" s="4">
        <f>G15</f>
        <v>80000</v>
      </c>
      <c r="AI14" s="4">
        <f t="shared" ref="AH14:AM14" si="7">AH14*(1+$G$16)</f>
        <v>92000</v>
      </c>
      <c r="AJ14" s="4">
        <f t="shared" si="7"/>
        <v>105799.99999999999</v>
      </c>
      <c r="AK14" s="4">
        <f t="shared" si="7"/>
        <v>121669.99999999997</v>
      </c>
      <c r="AL14" s="4">
        <f t="shared" si="7"/>
        <v>139920.49999999994</v>
      </c>
      <c r="AM14" s="4">
        <f t="shared" si="7"/>
        <v>160908.57499999992</v>
      </c>
      <c r="AN14" s="4">
        <v>0</v>
      </c>
      <c r="AO14" s="4">
        <f>H15</f>
        <v>100000</v>
      </c>
      <c r="AP14" s="4">
        <f t="shared" ref="AP14:AT14" si="8">AO14*1.15</f>
        <v>114999.99999999999</v>
      </c>
      <c r="AQ14" s="4">
        <f t="shared" si="8"/>
        <v>132249.99999999997</v>
      </c>
      <c r="AR14" s="4">
        <f t="shared" si="8"/>
        <v>152087.49999999994</v>
      </c>
      <c r="AS14" s="4">
        <f t="shared" si="8"/>
        <v>174900.62499999991</v>
      </c>
      <c r="AT14" s="4">
        <f t="shared" si="8"/>
        <v>201135.71874999988</v>
      </c>
    </row>
    <row r="15" spans="2:47">
      <c r="B15" s="20" t="s">
        <v>76</v>
      </c>
      <c r="C15" s="17">
        <v>0</v>
      </c>
      <c r="D15" s="14">
        <v>30000</v>
      </c>
      <c r="E15" s="14">
        <v>40000</v>
      </c>
      <c r="F15" s="14">
        <v>60000</v>
      </c>
      <c r="G15" s="14">
        <v>80000</v>
      </c>
      <c r="H15" s="14">
        <v>100000</v>
      </c>
      <c r="I15" s="7"/>
      <c r="J15" s="7"/>
      <c r="K15" s="2" t="s">
        <v>65</v>
      </c>
      <c r="L15" s="4">
        <f>L14*$C$18</f>
        <v>0</v>
      </c>
      <c r="M15" s="4">
        <f>L16+(M14*$C$18)</f>
        <v>1800</v>
      </c>
      <c r="N15" s="4">
        <f t="shared" ref="N15:R15" si="9">M16+(N14*$C$18)</f>
        <v>4158</v>
      </c>
      <c r="O15" s="4">
        <f t="shared" si="9"/>
        <v>7219.9800000000005</v>
      </c>
      <c r="P15" s="4">
        <f t="shared" si="9"/>
        <v>11168.803800000002</v>
      </c>
      <c r="Q15" s="4">
        <f t="shared" si="9"/>
        <v>16233.463278000003</v>
      </c>
      <c r="R15" s="4">
        <f t="shared" si="9"/>
        <v>22700.635137180005</v>
      </c>
      <c r="S15" s="4">
        <f>R16+(S14*$C$18)+R17</f>
        <v>24062.673245410806</v>
      </c>
      <c r="T15" s="4">
        <f>S16+(T14*$C$18)</f>
        <v>27906.433640135456</v>
      </c>
      <c r="U15" s="4">
        <f t="shared" ref="U15:Y15" si="10">T16+(U14*$C$18)</f>
        <v>32580.819658543584</v>
      </c>
      <c r="V15" s="4">
        <f t="shared" si="10"/>
        <v>38285.668838056197</v>
      </c>
      <c r="W15" s="4">
        <f t="shared" si="10"/>
        <v>45270.308968339574</v>
      </c>
      <c r="X15" s="4">
        <f t="shared" si="10"/>
        <v>53845.902506439954</v>
      </c>
      <c r="Y15" s="4">
        <f t="shared" si="10"/>
        <v>64400.875406826352</v>
      </c>
      <c r="Z15" s="4">
        <f>Y16+(Z14*$C$18)+Y17</f>
        <v>68264.927931235943</v>
      </c>
      <c r="AA15" s="4">
        <f>Z16+(AA14*$C$18)</f>
        <v>75960.823607110098</v>
      </c>
      <c r="AB15" s="4">
        <f t="shared" ref="AB15:AF15" si="11">AA16+(AB14*$C$18)</f>
        <v>84658.473023536702</v>
      </c>
      <c r="AC15" s="4">
        <f t="shared" si="11"/>
        <v>94498.981404948907</v>
      </c>
      <c r="AD15" s="4">
        <f t="shared" si="11"/>
        <v>105644.07028924584</v>
      </c>
      <c r="AE15" s="4">
        <f t="shared" si="11"/>
        <v>118279.13700660059</v>
      </c>
      <c r="AF15" s="4">
        <f t="shared" si="11"/>
        <v>132616.77110199662</v>
      </c>
      <c r="AG15" s="4">
        <f>AF16+(AG14*$C$18)+AF17</f>
        <v>140573.77736811643</v>
      </c>
      <c r="AH15" s="4">
        <f>AG16+(AH14*$C$18)</f>
        <v>153808.20401020342</v>
      </c>
      <c r="AI15" s="4">
        <f t="shared" ref="AI15:AM15" si="12">AH16+(AI14*$C$18)</f>
        <v>168556.69625081564</v>
      </c>
      <c r="AJ15" s="4">
        <f t="shared" si="12"/>
        <v>185018.0980258646</v>
      </c>
      <c r="AK15" s="4">
        <f t="shared" si="12"/>
        <v>203419.38390741649</v>
      </c>
      <c r="AL15" s="4">
        <f t="shared" si="12"/>
        <v>224019.77694186149</v>
      </c>
      <c r="AM15" s="4">
        <f t="shared" si="12"/>
        <v>247115.47805837318</v>
      </c>
      <c r="AN15" s="4">
        <f>AM16+(AN14*$C$18)+AM17</f>
        <v>261942.40674187557</v>
      </c>
      <c r="AO15" s="4">
        <f>AN16+(AO14*$C$18)</f>
        <v>283658.95114638814</v>
      </c>
      <c r="AP15" s="4">
        <f t="shared" ref="AP15:AT15" si="13">AO16+(AP14*$C$18)</f>
        <v>307578.48821517144</v>
      </c>
      <c r="AQ15" s="4">
        <f t="shared" si="13"/>
        <v>333968.19750808174</v>
      </c>
      <c r="AR15" s="4">
        <f t="shared" si="13"/>
        <v>363131.53935856663</v>
      </c>
      <c r="AS15" s="4">
        <f t="shared" si="13"/>
        <v>395413.46922008065</v>
      </c>
      <c r="AT15" s="4">
        <f t="shared" si="13"/>
        <v>431206.4204982855</v>
      </c>
    </row>
    <row r="16" spans="2:47" s="4" customFormat="1">
      <c r="B16" s="20" t="s">
        <v>57</v>
      </c>
      <c r="C16" s="17">
        <v>0</v>
      </c>
      <c r="D16" s="18">
        <v>0.25</v>
      </c>
      <c r="E16" s="18">
        <v>0.25</v>
      </c>
      <c r="F16" s="18">
        <v>0.15</v>
      </c>
      <c r="G16" s="18">
        <v>0.15</v>
      </c>
      <c r="H16" s="18">
        <v>0.15</v>
      </c>
      <c r="I16" s="6"/>
      <c r="J16" s="6"/>
      <c r="K16" s="2" t="s">
        <v>67</v>
      </c>
      <c r="L16" s="4">
        <f>L15*(1+$C$19)</f>
        <v>0</v>
      </c>
      <c r="M16" s="4">
        <f>M15*(1+$C$19)</f>
        <v>1908</v>
      </c>
      <c r="N16" s="4">
        <f t="shared" ref="N16:R16" si="14">N15*(1+$C$19)</f>
        <v>4407.4800000000005</v>
      </c>
      <c r="O16" s="4">
        <f t="shared" si="14"/>
        <v>7653.1788000000006</v>
      </c>
      <c r="P16" s="4">
        <f t="shared" si="14"/>
        <v>11838.932028000003</v>
      </c>
      <c r="Q16" s="4">
        <f t="shared" si="14"/>
        <v>17207.471074680005</v>
      </c>
      <c r="R16" s="4">
        <f t="shared" si="14"/>
        <v>24062.673245410806</v>
      </c>
      <c r="S16" s="4">
        <f>S15*(1+$C$19)</f>
        <v>25506.433640135456</v>
      </c>
      <c r="T16" s="4">
        <f t="shared" ref="T16:AS16" si="15">T15*(1+$C$19)</f>
        <v>29580.819658543584</v>
      </c>
      <c r="U16" s="4">
        <f t="shared" si="15"/>
        <v>34535.668838056197</v>
      </c>
      <c r="V16" s="4">
        <f t="shared" si="15"/>
        <v>40582.808968339574</v>
      </c>
      <c r="W16" s="4">
        <f t="shared" si="15"/>
        <v>47986.527506439954</v>
      </c>
      <c r="X16" s="4">
        <f t="shared" si="15"/>
        <v>57076.656656826352</v>
      </c>
      <c r="Y16" s="4">
        <f t="shared" si="15"/>
        <v>68264.927931235943</v>
      </c>
      <c r="Z16" s="4">
        <f t="shared" si="15"/>
        <v>72360.823607110098</v>
      </c>
      <c r="AA16" s="4">
        <f t="shared" si="15"/>
        <v>80518.473023536702</v>
      </c>
      <c r="AB16" s="4">
        <f t="shared" si="15"/>
        <v>89737.981404948907</v>
      </c>
      <c r="AC16" s="4">
        <f t="shared" si="15"/>
        <v>100168.92028924584</v>
      </c>
      <c r="AD16" s="4">
        <f t="shared" si="15"/>
        <v>111982.71450660059</v>
      </c>
      <c r="AE16" s="4">
        <f t="shared" si="15"/>
        <v>125375.88522699663</v>
      </c>
      <c r="AF16" s="4">
        <f t="shared" si="15"/>
        <v>140573.77736811643</v>
      </c>
      <c r="AG16" s="4">
        <f t="shared" si="15"/>
        <v>149008.20401020342</v>
      </c>
      <c r="AH16" s="4">
        <f t="shared" si="15"/>
        <v>163036.69625081564</v>
      </c>
      <c r="AI16" s="4">
        <f t="shared" si="15"/>
        <v>178670.0980258646</v>
      </c>
      <c r="AJ16" s="4">
        <f t="shared" si="15"/>
        <v>196119.18390741647</v>
      </c>
      <c r="AK16" s="4">
        <f t="shared" si="15"/>
        <v>215624.54694186148</v>
      </c>
      <c r="AL16" s="4">
        <f t="shared" si="15"/>
        <v>237460.96355837319</v>
      </c>
      <c r="AM16" s="4">
        <f t="shared" si="15"/>
        <v>261942.40674187557</v>
      </c>
      <c r="AN16" s="4">
        <f t="shared" si="15"/>
        <v>277658.95114638814</v>
      </c>
      <c r="AO16" s="4">
        <f t="shared" si="15"/>
        <v>300678.48821517144</v>
      </c>
      <c r="AP16" s="4">
        <f t="shared" si="15"/>
        <v>326033.19750808174</v>
      </c>
      <c r="AQ16" s="4">
        <f t="shared" si="15"/>
        <v>354006.28935856663</v>
      </c>
      <c r="AR16" s="4">
        <f t="shared" si="15"/>
        <v>384919.43172008067</v>
      </c>
      <c r="AS16" s="4">
        <f t="shared" si="15"/>
        <v>419138.2773732855</v>
      </c>
      <c r="AT16" s="4">
        <f>AT15*(1+$C$19)+AT17</f>
        <v>457078.80572818266</v>
      </c>
    </row>
    <row r="17" spans="2:46">
      <c r="B17" s="20" t="s">
        <v>13</v>
      </c>
      <c r="C17" s="17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K17" s="4" t="s">
        <v>3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>D17</f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f>E17</f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f>F17</f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f>G17</f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f>H17</f>
        <v>0</v>
      </c>
    </row>
    <row r="18" spans="2:46">
      <c r="B18" s="21" t="s">
        <v>64</v>
      </c>
      <c r="C18" s="19">
        <v>0.06</v>
      </c>
      <c r="D18" s="18"/>
      <c r="E18" s="18"/>
      <c r="F18" s="18"/>
      <c r="G18" s="18"/>
      <c r="H18" s="18"/>
      <c r="M18" s="8"/>
    </row>
    <row r="19" spans="2:46">
      <c r="B19" s="20" t="s">
        <v>2</v>
      </c>
      <c r="C19" s="19">
        <v>0.06</v>
      </c>
      <c r="D19" s="18"/>
      <c r="E19" s="18"/>
      <c r="F19" s="18"/>
      <c r="G19" s="18"/>
      <c r="H19" s="18"/>
    </row>
    <row r="20" spans="2:46">
      <c r="B20" s="20" t="s">
        <v>14</v>
      </c>
      <c r="C20" s="13">
        <v>65</v>
      </c>
      <c r="D20" s="17"/>
      <c r="E20" s="17"/>
      <c r="F20" s="17"/>
      <c r="G20" s="17"/>
      <c r="H20" s="17"/>
    </row>
    <row r="24" spans="2:46">
      <c r="B24" s="1" t="s">
        <v>75</v>
      </c>
      <c r="C24" s="1" t="s">
        <v>4</v>
      </c>
      <c r="D24" s="1" t="s">
        <v>5</v>
      </c>
      <c r="E24" s="1" t="s">
        <v>6</v>
      </c>
      <c r="F24" s="1" t="s">
        <v>7</v>
      </c>
      <c r="G24" s="1" t="s">
        <v>8</v>
      </c>
      <c r="H24" s="1" t="s">
        <v>9</v>
      </c>
      <c r="I24" s="1" t="s">
        <v>10</v>
      </c>
    </row>
    <row r="25" spans="2:46">
      <c r="B25" s="10" t="s">
        <v>73</v>
      </c>
      <c r="C25" s="4">
        <f>P9</f>
        <v>45165.113244</v>
      </c>
      <c r="D25" s="4">
        <f>U9</f>
        <v>120882.21951664267</v>
      </c>
      <c r="E25" s="4">
        <f>Z9</f>
        <v>242651.51705134372</v>
      </c>
      <c r="F25" s="4">
        <f>AE9</f>
        <v>432963.28874873434</v>
      </c>
      <c r="G25" s="4">
        <f>AJ9</f>
        <v>724253.18395671342</v>
      </c>
      <c r="H25" s="4">
        <f>AO9</f>
        <v>1163056.9625149346</v>
      </c>
      <c r="I25" s="4">
        <f>AT9</f>
        <v>1815838.0046837919</v>
      </c>
    </row>
    <row r="26" spans="2:46">
      <c r="B26" s="2" t="s">
        <v>12</v>
      </c>
      <c r="C26" s="9">
        <f>C25/($C$11*50*5)</f>
        <v>3.6132090595199999</v>
      </c>
      <c r="D26" s="9">
        <f>D25/($C$11*50*10)</f>
        <v>4.8352887806657066</v>
      </c>
      <c r="E26" s="9">
        <f>E25/($C$11*50*15)</f>
        <v>6.4707071213691663</v>
      </c>
      <c r="F26" s="9">
        <f>F25/($C$11*50*20)</f>
        <v>8.6592657749746866</v>
      </c>
      <c r="G26" s="9">
        <f>G25/($C$11*50*25)</f>
        <v>11.588050943307415</v>
      </c>
      <c r="H26" s="9">
        <f>H25/($C$11*50*30)</f>
        <v>15.507426166865795</v>
      </c>
      <c r="I26" s="9">
        <f>I25/($C$11*50*35)</f>
        <v>20.752434339243337</v>
      </c>
    </row>
    <row r="27" spans="2:46">
      <c r="J27" s="4"/>
    </row>
    <row r="28" spans="2:46">
      <c r="B28" s="10" t="s">
        <v>74</v>
      </c>
      <c r="C28" s="4">
        <f>P16</f>
        <v>11838.932028000003</v>
      </c>
      <c r="D28" s="4">
        <f>U16</f>
        <v>34535.668838056197</v>
      </c>
      <c r="E28" s="4">
        <f>Z16</f>
        <v>72360.823607110098</v>
      </c>
      <c r="F28" s="4">
        <f>AE16</f>
        <v>125375.88522699663</v>
      </c>
      <c r="G28" s="4">
        <f>AJ16</f>
        <v>196119.18390741647</v>
      </c>
      <c r="H28" s="4">
        <f>AO16</f>
        <v>300678.48821517144</v>
      </c>
      <c r="I28" s="4">
        <f>AT16</f>
        <v>457078.80572818266</v>
      </c>
    </row>
    <row r="29" spans="2:46">
      <c r="B29" s="2" t="s">
        <v>12</v>
      </c>
      <c r="C29" s="9">
        <f>C28/($C$20*50*5)</f>
        <v>0.72854966326153869</v>
      </c>
      <c r="D29" s="9">
        <f>D28/($C$20*50*10)</f>
        <v>1.0626359642478831</v>
      </c>
      <c r="E29" s="9">
        <f>E28/($C$20*50*15)</f>
        <v>1.4843245868125148</v>
      </c>
      <c r="F29" s="9">
        <f>F28/($C$20*50*20)</f>
        <v>1.928859772723025</v>
      </c>
      <c r="G29" s="9">
        <f>G28/($C$20*50*25)</f>
        <v>2.4137745711682026</v>
      </c>
      <c r="H29" s="9">
        <f>H28/($C$20*50*30)</f>
        <v>3.0838819304120149</v>
      </c>
      <c r="I29" s="9">
        <f>I28/($C$20*50*35)</f>
        <v>4.0182752151928147</v>
      </c>
    </row>
    <row r="31" spans="2:46">
      <c r="L31" s="11"/>
      <c r="M31" s="11"/>
      <c r="N31" s="11"/>
      <c r="O31" s="11"/>
      <c r="P31" s="11"/>
      <c r="Q31" s="11"/>
      <c r="R31" s="11"/>
    </row>
    <row r="32" spans="2:46">
      <c r="L32" s="11"/>
      <c r="M32" s="11"/>
      <c r="N32" s="11"/>
      <c r="O32" s="11"/>
      <c r="P32" s="11"/>
      <c r="Q32" s="11"/>
      <c r="R32" s="11"/>
    </row>
    <row r="33" spans="11:18">
      <c r="L33" s="11"/>
      <c r="M33" s="11"/>
      <c r="N33" s="11"/>
      <c r="O33" s="11"/>
      <c r="P33" s="11"/>
      <c r="Q33" s="11"/>
      <c r="R33" s="11"/>
    </row>
    <row r="42" spans="11:18">
      <c r="K42" s="11"/>
    </row>
  </sheetData>
  <mergeCells count="1">
    <mergeCell ref="B4:H4"/>
  </mergeCells>
  <phoneticPr fontId="4" type="noConversion"/>
  <pageMargins left="0.75" right="0.75" top="1" bottom="1" header="0.5" footer="0.5"/>
  <pageSetup scale="54" orientation="portrait" horizontalDpi="4294967292" verticalDpi="4294967292"/>
  <colBreaks count="1" manualBreakCount="1">
    <brk id="12" max="1048575" man="1"/>
  </col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Twenty20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Office 2004 Test Drive User</cp:lastModifiedBy>
  <dcterms:created xsi:type="dcterms:W3CDTF">2014-06-01T17:17:33Z</dcterms:created>
  <dcterms:modified xsi:type="dcterms:W3CDTF">2014-06-08T20:54:17Z</dcterms:modified>
</cp:coreProperties>
</file>